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gardner/Dropbox/Mac/Desktop/Maxio/"/>
    </mc:Choice>
  </mc:AlternateContent>
  <xr:revisionPtr revIDLastSave="0" documentId="13_ncr:1_{4D438983-E7F2-5441-8C5F-A6D0335FFD73}" xr6:coauthVersionLast="47" xr6:coauthVersionMax="47" xr10:uidLastSave="{00000000-0000-0000-0000-000000000000}"/>
  <bookViews>
    <workbookView xWindow="-39140" yWindow="-2400" windowWidth="27200" windowHeight="16020" xr2:uid="{ED5E3833-6B7E-2242-A941-93D78001BE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I27" i="1"/>
  <c r="G27" i="1"/>
  <c r="E27" i="1"/>
  <c r="C27" i="1"/>
  <c r="D65" i="1"/>
  <c r="C65" i="1"/>
  <c r="B66" i="1"/>
  <c r="C25" i="1"/>
  <c r="D25" i="1" s="1"/>
  <c r="E25" i="1" s="1"/>
  <c r="F25" i="1" s="1"/>
  <c r="G25" i="1" s="1"/>
  <c r="H25" i="1" s="1"/>
  <c r="I25" i="1" s="1"/>
  <c r="J25" i="1" s="1"/>
  <c r="K25" i="1" s="1"/>
  <c r="L25" i="1" s="1"/>
  <c r="C38" i="1"/>
  <c r="D38" i="1" s="1"/>
  <c r="D61" i="1" s="1"/>
  <c r="B62" i="1"/>
  <c r="B61" i="1"/>
  <c r="D57" i="1"/>
  <c r="D53" i="1" s="1"/>
  <c r="E57" i="1"/>
  <c r="E53" i="1" s="1"/>
  <c r="F57" i="1"/>
  <c r="F53" i="1" s="1"/>
  <c r="G57" i="1"/>
  <c r="G53" i="1" s="1"/>
  <c r="H57" i="1"/>
  <c r="H53" i="1" s="1"/>
  <c r="I57" i="1"/>
  <c r="I53" i="1" s="1"/>
  <c r="J57" i="1"/>
  <c r="J53" i="1" s="1"/>
  <c r="K57" i="1"/>
  <c r="K53" i="1" s="1"/>
  <c r="L57" i="1"/>
  <c r="L53" i="1" s="1"/>
  <c r="C57" i="1"/>
  <c r="C53" i="1" s="1"/>
  <c r="B37" i="1"/>
  <c r="B60" i="1" s="1"/>
  <c r="B24" i="1"/>
  <c r="B57" i="1" s="1"/>
  <c r="F29" i="1" l="1"/>
  <c r="C26" i="1"/>
  <c r="C59" i="1" s="1"/>
  <c r="L29" i="1"/>
  <c r="D29" i="1"/>
  <c r="J29" i="1"/>
  <c r="H29" i="1"/>
  <c r="C39" i="1"/>
  <c r="C58" i="1"/>
  <c r="C61" i="1"/>
  <c r="H58" i="1"/>
  <c r="G58" i="1"/>
  <c r="F58" i="1"/>
  <c r="K58" i="1"/>
  <c r="I58" i="1"/>
  <c r="E58" i="1"/>
  <c r="J58" i="1"/>
  <c r="L58" i="1"/>
  <c r="D58" i="1"/>
  <c r="E38" i="1"/>
  <c r="D39" i="1"/>
  <c r="H26" i="1"/>
  <c r="H59" i="1" s="1"/>
  <c r="G26" i="1"/>
  <c r="E26" i="1"/>
  <c r="L26" i="1"/>
  <c r="L59" i="1" s="1"/>
  <c r="F26" i="1"/>
  <c r="F59" i="1" s="1"/>
  <c r="D26" i="1"/>
  <c r="D59" i="1" s="1"/>
  <c r="K26" i="1"/>
  <c r="I26" i="1"/>
  <c r="J26" i="1"/>
  <c r="J59" i="1" s="1"/>
  <c r="C40" i="1" l="1"/>
  <c r="C42" i="1" s="1"/>
  <c r="C44" i="1" s="1"/>
  <c r="D62" i="1"/>
  <c r="E61" i="1"/>
  <c r="C62" i="1"/>
  <c r="G59" i="1"/>
  <c r="G29" i="1"/>
  <c r="I59" i="1"/>
  <c r="I29" i="1"/>
  <c r="K59" i="1"/>
  <c r="K29" i="1"/>
  <c r="E59" i="1"/>
  <c r="E29" i="1"/>
  <c r="C29" i="1"/>
  <c r="C31" i="1" s="1"/>
  <c r="C30" i="1" s="1"/>
  <c r="F38" i="1"/>
  <c r="F61" i="1" s="1"/>
  <c r="E39" i="1"/>
  <c r="D40" i="1" l="1"/>
  <c r="D42" i="1" s="1"/>
  <c r="D44" i="1" s="1"/>
  <c r="C43" i="1"/>
  <c r="D31" i="1"/>
  <c r="C41" i="1"/>
  <c r="E28" i="1"/>
  <c r="D28" i="1"/>
  <c r="K28" i="1"/>
  <c r="F28" i="1"/>
  <c r="C28" i="1"/>
  <c r="C32" i="1" s="1"/>
  <c r="C54" i="1" s="1"/>
  <c r="G28" i="1"/>
  <c r="L28" i="1"/>
  <c r="M26" i="1" s="1"/>
  <c r="H28" i="1"/>
  <c r="I28" i="1"/>
  <c r="J28" i="1"/>
  <c r="E62" i="1"/>
  <c r="C34" i="1"/>
  <c r="C66" i="1" s="1"/>
  <c r="G38" i="1"/>
  <c r="F39" i="1"/>
  <c r="D41" i="1" l="1"/>
  <c r="F62" i="1"/>
  <c r="E40" i="1"/>
  <c r="E42" i="1" s="1"/>
  <c r="E44" i="1" s="1"/>
  <c r="C45" i="1"/>
  <c r="C55" i="1" s="1"/>
  <c r="C56" i="1" s="1"/>
  <c r="E31" i="1"/>
  <c r="D30" i="1"/>
  <c r="D32" i="1" s="1"/>
  <c r="D54" i="1" s="1"/>
  <c r="D43" i="1"/>
  <c r="D45" i="1" s="1"/>
  <c r="D55" i="1" s="1"/>
  <c r="G61" i="1"/>
  <c r="H38" i="1"/>
  <c r="H61" i="1" s="1"/>
  <c r="G39" i="1"/>
  <c r="F40" i="1" s="1"/>
  <c r="F42" i="1" s="1"/>
  <c r="D56" i="1" l="1"/>
  <c r="F44" i="1"/>
  <c r="E43" i="1"/>
  <c r="E30" i="1"/>
  <c r="E32" i="1" s="1"/>
  <c r="E54" i="1" s="1"/>
  <c r="F31" i="1"/>
  <c r="F41" i="1"/>
  <c r="E41" i="1"/>
  <c r="G62" i="1"/>
  <c r="I38" i="1"/>
  <c r="H39" i="1"/>
  <c r="H62" i="1" l="1"/>
  <c r="G40" i="1"/>
  <c r="G42" i="1" s="1"/>
  <c r="G44" i="1" s="1"/>
  <c r="E45" i="1"/>
  <c r="E55" i="1" s="1"/>
  <c r="E56" i="1" s="1"/>
  <c r="G31" i="1"/>
  <c r="F30" i="1"/>
  <c r="F32" i="1" s="1"/>
  <c r="F54" i="1" s="1"/>
  <c r="F43" i="1"/>
  <c r="F45" i="1" s="1"/>
  <c r="F55" i="1" s="1"/>
  <c r="I61" i="1"/>
  <c r="J38" i="1"/>
  <c r="J61" i="1" s="1"/>
  <c r="I39" i="1"/>
  <c r="H40" i="1" l="1"/>
  <c r="H42" i="1" s="1"/>
  <c r="H44" i="1" s="1"/>
  <c r="F56" i="1"/>
  <c r="G43" i="1"/>
  <c r="H31" i="1"/>
  <c r="G30" i="1"/>
  <c r="G32" i="1" s="1"/>
  <c r="G54" i="1" s="1"/>
  <c r="I62" i="1"/>
  <c r="G41" i="1"/>
  <c r="K38" i="1"/>
  <c r="J39" i="1"/>
  <c r="H41" i="1" l="1"/>
  <c r="J62" i="1"/>
  <c r="I40" i="1"/>
  <c r="I42" i="1" s="1"/>
  <c r="I44" i="1" s="1"/>
  <c r="G45" i="1"/>
  <c r="G55" i="1" s="1"/>
  <c r="G56" i="1" s="1"/>
  <c r="I31" i="1"/>
  <c r="H30" i="1"/>
  <c r="H32" i="1" s="1"/>
  <c r="H54" i="1" s="1"/>
  <c r="H43" i="1"/>
  <c r="H45" i="1" s="1"/>
  <c r="H55" i="1" s="1"/>
  <c r="K61" i="1"/>
  <c r="L38" i="1"/>
  <c r="L61" i="1" s="1"/>
  <c r="K39" i="1"/>
  <c r="K40" i="1" s="1"/>
  <c r="J40" i="1" l="1"/>
  <c r="J42" i="1" s="1"/>
  <c r="J44" i="1" s="1"/>
  <c r="H56" i="1"/>
  <c r="I43" i="1"/>
  <c r="J31" i="1"/>
  <c r="I30" i="1"/>
  <c r="I32" i="1" s="1"/>
  <c r="I54" i="1" s="1"/>
  <c r="K62" i="1"/>
  <c r="K42" i="1"/>
  <c r="I41" i="1"/>
  <c r="L39" i="1"/>
  <c r="J41" i="1" l="1"/>
  <c r="I45" i="1"/>
  <c r="I55" i="1" s="1"/>
  <c r="I56" i="1" s="1"/>
  <c r="K31" i="1"/>
  <c r="J30" i="1"/>
  <c r="J32" i="1" s="1"/>
  <c r="J54" i="1" s="1"/>
  <c r="K44" i="1"/>
  <c r="J43" i="1"/>
  <c r="K41" i="1"/>
  <c r="L62" i="1"/>
  <c r="J45" i="1" l="1"/>
  <c r="J55" i="1" s="1"/>
  <c r="J56" i="1" s="1"/>
  <c r="K43" i="1"/>
  <c r="K45" i="1" s="1"/>
  <c r="K55" i="1" s="1"/>
  <c r="L31" i="1"/>
  <c r="K30" i="1"/>
  <c r="K32" i="1" s="1"/>
  <c r="K54" i="1" s="1"/>
  <c r="K56" i="1" l="1"/>
  <c r="L30" i="1"/>
  <c r="L32" i="1" s="1"/>
  <c r="L54" i="1" s="1"/>
  <c r="M31" i="1"/>
  <c r="M27" i="1" s="1"/>
  <c r="M30" i="1" l="1"/>
  <c r="C67" i="1" s="1"/>
  <c r="L42" i="1" l="1"/>
  <c r="L44" i="1" s="1"/>
  <c r="L43" i="1" s="1"/>
  <c r="L41" i="1"/>
  <c r="M39" i="1" s="1"/>
  <c r="C47" i="1"/>
  <c r="D66" i="1" s="1"/>
  <c r="L45" i="1" l="1"/>
  <c r="L55" i="1" s="1"/>
  <c r="L56" i="1" s="1"/>
  <c r="M43" i="1"/>
  <c r="D67" i="1" s="1"/>
  <c r="M44" i="1"/>
  <c r="M40" i="1" s="1"/>
</calcChain>
</file>

<file path=xl/sharedStrings.xml><?xml version="1.0" encoding="utf-8"?>
<sst xmlns="http://schemas.openxmlformats.org/spreadsheetml/2006/main" count="64" uniqueCount="38">
  <si>
    <t>Assumptions</t>
  </si>
  <si>
    <t>Revenue Growth Rate</t>
  </si>
  <si>
    <t>Burn Ratio</t>
  </si>
  <si>
    <t>Fundraising Multiple</t>
  </si>
  <si>
    <t>Exit Multiple</t>
  </si>
  <si>
    <t>Revenue</t>
  </si>
  <si>
    <t>Loss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</si>
  <si>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</si>
  <si>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</si>
  <si>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</si>
  <si>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</si>
  <si>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</si>
  <si>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</si>
  <si>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</si>
  <si>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</si>
  <si>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</si>
  <si>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</si>
  <si>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Money Raised</t>
  </si>
  <si>
    <t>Round Dilution</t>
  </si>
  <si>
    <t xml:space="preserve">   Total Raised</t>
  </si>
  <si>
    <t>Rule of 40</t>
  </si>
  <si>
    <t>Profits</t>
  </si>
  <si>
    <t>Beginning ARR</t>
  </si>
  <si>
    <t>Current Ownership</t>
  </si>
  <si>
    <t>New Investor Ownership</t>
  </si>
  <si>
    <t>Exit Value</t>
  </si>
  <si>
    <t>New Investor Cashflow</t>
  </si>
  <si>
    <t>Exit Proceeds</t>
  </si>
  <si>
    <t>Graphing:</t>
  </si>
  <si>
    <t>Exit Value of Original Owners</t>
  </si>
  <si>
    <t>Cash</t>
  </si>
  <si>
    <t>High Growth</t>
  </si>
  <si>
    <t>Current Ownership Value</t>
  </si>
  <si>
    <t>Founder Value</t>
  </si>
  <si>
    <t>Efficient</t>
  </si>
  <si>
    <t>Efficient Growth</t>
  </si>
  <si>
    <t>Return on Investment, Growth vs Efficiency Model</t>
  </si>
  <si>
    <t>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</si>
</sst>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u val="singleAccounting"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9" fontId="0" fillId="0" borderId="0" xfId="2" applyFont="1"/>
    <xf numFmtId="43" fontId="0" fillId="0" borderId="0" xfId="1" applyFont="1"/>
    <xf numFmtId="165" fontId="0" fillId="0" borderId="0" xfId="2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/>
    <xf numFmtId="9" fontId="0" fillId="2" borderId="1" xfId="2" applyFont="1" applyFill="1" applyBorder="1"/>
    <xf numFmtId="43" fontId="0" fillId="2" borderId="1" xfId="1" applyFont="1" applyFill="1" applyBorder="1"/>
    <xf numFmtId="164" fontId="0" fillId="2" borderId="1" xfId="1" applyNumberFormat="1" applyFont="1" applyFill="1" applyBorder="1"/>
    <xf numFmtId="9" fontId="0" fillId="2" borderId="2" xfId="2" applyFont="1" applyFill="1" applyBorder="1"/>
    <xf numFmtId="9" fontId="0" fillId="0" borderId="3" xfId="2" applyFont="1" applyBorder="1"/>
    <xf numFmtId="164" fontId="0" fillId="0" borderId="4" xfId="1" applyNumberFormat="1" applyFont="1" applyBorder="1"/>
    <xf numFmtId="164" fontId="5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Value Creation for Original Shareholders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100">
                <a:solidFill>
                  <a:schemeClr val="tx1"/>
                </a:solidFill>
              </a:rPr>
              <a:t>(Ten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Sheet1!$B$66</c:f>
              <c:strCache>
                <c:ptCount val="1"/>
                <c:pt idx="0">
                  <c:v> Money Raised 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Sheet1!$C$65:$D$65</c:f>
              <c:strCache>
                <c:ptCount val="2"/>
                <c:pt idx="0">
                  <c:v> High Growth </c:v>
                </c:pt>
                <c:pt idx="1">
                  <c:v> Efficient </c:v>
                </c:pt>
              </c:strCache>
            </c:strRef>
          </c:cat>
          <c:val>
            <c:numRef>
              <c:f>Sheet1!$C$66:$D$66</c:f>
              <c:numCache>
                <c:formatCode>_(* #,##0_);_(* \(#,##0\);_(* "-"??_);_(@_)</c:formatCode>
                <c:ptCount val="2"/>
                <c:pt idx="0">
                  <c:v>-127042265.62500001</c:v>
                </c:pt>
                <c:pt idx="1">
                  <c:v>-14294795.420506945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B-924A-B164-7D5EEC12507F}"/>
            </c:ext>
          </c:extLst>
        </c:ser>
        <c:ser>
          <c:idx val="1"/>
          <c:order val="1"/>
          <c:tx>
            <c:strRef>
              <c:f>Sheet1!$B$67</c:f>
              <c:strCache>
                <c:ptCount val="1"/>
                <c:pt idx="0">
                  <c:v> Exit Value of Original Owners 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Sheet1!$C$65:$D$65</c:f>
              <c:strCache>
                <c:ptCount val="2"/>
                <c:pt idx="0">
                  <c:v> High Growth </c:v>
                </c:pt>
                <c:pt idx="1">
                  <c:v> Efficient </c:v>
                </c:pt>
              </c:strCache>
            </c:strRef>
          </c:cat>
          <c:val>
            <c:numRef>
              <c:f>Sheet1!$C$67:$D$67</c:f>
              <c:numCache>
                <c:formatCode>_(* #,##0_);_(* \(#,##0\);_(* "-"??_);_(@_)</c:formatCode>
                <c:ptCount val="2"/>
                <c:pt idx="0">
                  <c:v>227896349.54321557</c:v>
                </c:pt>
                <c:pt idx="1">
                  <c:v>144445939.65802601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B-924A-B164-7D5EEC1250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539744399"/>
        <c:axId val="539678703"/>
      </c:barChart>
      <c:catAx>
        <c:axId val="53974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78703"/>
        <c:crosses val="autoZero"/>
        <c:auto val="1"/>
        <c:lblAlgn val="ctr"/>
        <c:lblOffset val="100"/>
        <c:noMultiLvlLbl val="0"/>
      </c:catAx>
      <c:valAx>
        <c:axId val="539678703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74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10000"/>
        <a:lumOff val="90000"/>
      </a:schemeClr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chemeClr val="tx1"/>
                </a:solidFill>
              </a:rPr>
              <a:t>Original Shareholder Value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Sheet1!$B$54</c:f>
              <c:strCache>
                <c:ptCount val="1"/>
                <c:pt idx="0">
                  <c:v> High Growth 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Sheet1!$C$53:$L$53</c:f>
              <c:strCache>
                <c:ptCount val="10"/>
                <c:pt idx="0">
                  <c:v> Year 1 </c:v>
                </c:pt>
                <c:pt idx="1">
                  <c:v> Year 2 </c:v>
                </c:pt>
                <c:pt idx="2">
                  <c:v> Year 3 </c:v>
                </c:pt>
                <c:pt idx="3">
                  <c:v> Year 4 </c:v>
                </c:pt>
                <c:pt idx="4">
                  <c:v> Year 5 </c:v>
                </c:pt>
                <c:pt idx="5">
                  <c:v> Year 6 </c:v>
                </c:pt>
                <c:pt idx="6">
                  <c:v> Year 7 </c:v>
                </c:pt>
                <c:pt idx="7">
                  <c:v> Year 8 </c:v>
                </c:pt>
                <c:pt idx="8">
                  <c:v> Year 9 </c:v>
                </c:pt>
                <c:pt idx="9">
                  <c:v> Year 10 </c:v>
                </c:pt>
              </c:strCache>
            </c:strRef>
          </c:cat>
          <c:val>
            <c:numRef>
              <c:f>Sheet1!$C$54:$L$54</c:f>
              <c:numCache>
                <c:formatCode>_(* #,##0_);_(* \(#,##0\);_(* "-"??_);_(@_)</c:formatCode>
                <c:ptCount val="10"/>
                <c:pt idx="0">
                  <c:v>16440506.329113923</c:v>
                </c:pt>
                <c:pt idx="1">
                  <c:v>21910759.493670888</c:v>
                </c:pt>
                <c:pt idx="2">
                  <c:v>30849002.563691713</c:v>
                </c:pt>
                <c:pt idx="3">
                  <c:v>39811003.845537573</c:v>
                </c:pt>
                <c:pt idx="4">
                  <c:v>58047828.930622123</c:v>
                </c:pt>
                <c:pt idx="5">
                  <c:v>72256118.395933181</c:v>
                </c:pt>
                <c:pt idx="6">
                  <c:v>109952741.37175615</c:v>
                </c:pt>
                <c:pt idx="7">
                  <c:v>131318955.80763423</c:v>
                </c:pt>
                <c:pt idx="8">
                  <c:v>196077193.01813954</c:v>
                </c:pt>
                <c:pt idx="9">
                  <c:v>229494656.71470934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6043-8170-CAF146397417}"/>
            </c:ext>
          </c:extLst>
        </c:ser>
        <c:ser>
          <c:idx val="1"/>
          <c:order val="1"/>
          <c:tx>
            <c:strRef>
              <c:f>Sheet1!$B$55</c:f>
              <c:strCache>
                <c:ptCount val="1"/>
                <c:pt idx="0">
                  <c:v> Efficient Growth 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Sheet1!$C$53:$L$53</c:f>
              <c:strCache>
                <c:ptCount val="10"/>
                <c:pt idx="0">
                  <c:v> Year 1 </c:v>
                </c:pt>
                <c:pt idx="1">
                  <c:v> Year 2 </c:v>
                </c:pt>
                <c:pt idx="2">
                  <c:v> Year 3 </c:v>
                </c:pt>
                <c:pt idx="3">
                  <c:v> Year 4 </c:v>
                </c:pt>
                <c:pt idx="4">
                  <c:v> Year 5 </c:v>
                </c:pt>
                <c:pt idx="5">
                  <c:v> Year 6 </c:v>
                </c:pt>
                <c:pt idx="6">
                  <c:v> Year 7 </c:v>
                </c:pt>
                <c:pt idx="7">
                  <c:v> Year 8 </c:v>
                </c:pt>
                <c:pt idx="8">
                  <c:v> Year 9 </c:v>
                </c:pt>
                <c:pt idx="9">
                  <c:v> Year 10 </c:v>
                </c:pt>
              </c:strCache>
            </c:strRef>
          </c:cat>
          <c:val>
            <c:numRef>
              <c:f>Sheet1!$C$55:$L$55</c:f>
              <c:numCache>
                <c:formatCode>_(* #,##0_);_(* \(#,##0\);_(* "-"??_);_(@_)</c:formatCode>
                <c:ptCount val="10"/>
                <c:pt idx="0">
                  <c:v>14764509.16279562</c:v>
                </c:pt>
                <c:pt idx="1">
                  <c:v>19169720.784029987</c:v>
                </c:pt>
                <c:pt idx="2">
                  <c:v>24823492.059891574</c:v>
                </c:pt>
                <c:pt idx="3">
                  <c:v>32080538.599471629</c:v>
                </c:pt>
                <c:pt idx="4">
                  <c:v>41396623.548065327</c:v>
                </c:pt>
                <c:pt idx="5">
                  <c:v>53357431.456365235</c:v>
                </c:pt>
                <c:pt idx="6">
                  <c:v>68715721.376935378</c:v>
                </c:pt>
                <c:pt idx="7">
                  <c:v>88439142.397771701</c:v>
                </c:pt>
                <c:pt idx="8">
                  <c:v>113754693.67908257</c:v>
                </c:pt>
                <c:pt idx="9">
                  <c:v>146427587.9239614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7-6043-8170-CAF146397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626847"/>
        <c:axId val="652722735"/>
      </c:lineChart>
      <c:catAx>
        <c:axId val="652626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22735"/>
        <c:crosses val="autoZero"/>
        <c:auto val="1"/>
        <c:lblAlgn val="ctr"/>
        <c:lblOffset val="100"/>
        <c:noMultiLvlLbl val="0"/>
      </c:catAx>
      <c:valAx>
        <c:axId val="65272273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70C0">
                  <a:alpha val="36000"/>
                </a:srgb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26847"/>
        <c:crossesAt val="2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>
        <a:lumMod val="10000"/>
        <a:lumOff val="90000"/>
      </a:schemeClr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207764</xdr:colOff>
      <xdr:row>5</xdr:row>
      <xdr:rowOff>7223</xdr:rowOff>
    </xdr:from>
    <xdr:to>
      <xdr:col>8</xdr:col>
      <xdr:colOff>518426</xdr:colOff>
      <xdr:row>20</xdr:row>
      <xdr:rowOff>128427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C63C41-DD9B-91B3-BEB6-1724B4A9C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575368</xdr:colOff>
      <xdr:row>5</xdr:row>
      <xdr:rowOff>5268</xdr:rowOff>
    </xdr:from>
    <xdr:to>
      <xdr:col>12</xdr:col>
      <xdr:colOff>970336</xdr:colOff>
      <xdr:row>20</xdr:row>
      <xdr:rowOff>128427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B1B973-C023-331C-3C3C-F9C83671E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29E8-09F2-5341-B8F4-B347DF772829}">
  <dimension ref="A2:N67"/>
  <sheetViews>
    <sheetView tabSelected="1" zoomScale="89" zoomScaleNormal="130" workbookViewId="0">
      <selection activeCell="N34" sqref="N34"/>
    </sheetView>
  </sheetViews>
  <sheetFormatPr baseColWidth="10" defaultRowHeight="16" x14ac:dyDescent="0.2"/>
  <cols>
    <col min="1" max="1" width="3.1640625" style="2" customWidth="1"/>
    <col min="2" max="2" width="22.1640625" style="2" customWidth="1"/>
    <col min="3" max="13" width="14" style="2" customWidth="1"/>
    <col min="14" max="14" width="18.33203125" style="2" customWidth="1"/>
    <col min="15" max="16384" width="10.83203125" style="2"/>
  </cols>
  <sheetData>
    <row r="2" spans="1:7" ht="34" x14ac:dyDescent="0.5">
      <c r="B2" s="16" t="s">
        <v>36</v>
      </c>
      <c r="C2" s="16"/>
      <c r="D2" s="16"/>
      <c r="E2" s="16"/>
      <c r="F2" s="16"/>
      <c r="G2" s="16"/>
    </row>
    <row r="6" spans="1:7" s="1" customFormat="1" ht="22" x14ac:dyDescent="0.4">
      <c r="A6" s="1" t="s">
        <v>0</v>
      </c>
      <c r="C6" s="8" t="s">
        <v>31</v>
      </c>
      <c r="D6" s="8" t="s">
        <v>34</v>
      </c>
      <c r="F6" s="9"/>
    </row>
    <row r="7" spans="1:7" x14ac:dyDescent="0.2">
      <c r="B7" s="2" t="s">
        <v>1</v>
      </c>
      <c r="C7" s="10">
        <v>0.5</v>
      </c>
      <c r="D7" s="10">
        <v>0.33</v>
      </c>
      <c r="F7" s="3"/>
      <c r="G7" s="3"/>
    </row>
    <row r="8" spans="1:7" x14ac:dyDescent="0.2">
      <c r="B8" s="2" t="s">
        <v>2</v>
      </c>
      <c r="C8" s="11">
        <v>1.1000000000000001</v>
      </c>
      <c r="D8" s="11">
        <v>0.2</v>
      </c>
      <c r="F8" s="4"/>
      <c r="G8" s="4"/>
    </row>
    <row r="9" spans="1:7" x14ac:dyDescent="0.2">
      <c r="B9" s="2" t="s">
        <v>3</v>
      </c>
      <c r="C9" s="12">
        <v>5</v>
      </c>
      <c r="D9" s="12">
        <v>4</v>
      </c>
    </row>
    <row r="10" spans="1:7" x14ac:dyDescent="0.2">
      <c r="B10" s="2" t="s">
        <v>4</v>
      </c>
      <c r="C10" s="12">
        <v>6</v>
      </c>
      <c r="D10" s="12">
        <v>5</v>
      </c>
    </row>
    <row r="11" spans="1:7" x14ac:dyDescent="0.2">
      <c r="B11" s="2" t="s">
        <v>22</v>
      </c>
      <c r="C11" s="12">
        <v>3000000</v>
      </c>
      <c r="D11" s="12">
        <v>3000000</v>
      </c>
    </row>
    <row r="12" spans="1:7" x14ac:dyDescent="0.2">
      <c r="B12" s="2" t="s">
        <v>23</v>
      </c>
      <c r="C12" s="13">
        <v>1</v>
      </c>
      <c r="D12" s="13">
        <v>1</v>
      </c>
      <c r="F12" s="3"/>
      <c r="G12" s="3"/>
    </row>
    <row r="13" spans="1:7" x14ac:dyDescent="0.2">
      <c r="B13" s="2" t="s">
        <v>20</v>
      </c>
      <c r="C13" s="14">
        <v>0.13333333333333336</v>
      </c>
      <c r="D13" s="14">
        <v>0.28037593984962406</v>
      </c>
      <c r="E13" s="15"/>
      <c r="F13" s="3"/>
      <c r="G13" s="3"/>
    </row>
    <row r="14" spans="1:7" x14ac:dyDescent="0.2">
      <c r="C14" s="3"/>
      <c r="D14" s="3"/>
      <c r="F14" s="3"/>
      <c r="G14" s="3"/>
    </row>
    <row r="15" spans="1:7" x14ac:dyDescent="0.2">
      <c r="C15" s="3"/>
      <c r="D15" s="3"/>
      <c r="F15" s="3"/>
      <c r="G15" s="3"/>
    </row>
    <row r="16" spans="1:7" x14ac:dyDescent="0.2">
      <c r="C16" s="3"/>
      <c r="D16" s="3"/>
      <c r="F16" s="3"/>
      <c r="G16" s="3"/>
    </row>
    <row r="17" spans="2:14" x14ac:dyDescent="0.2">
      <c r="C17" s="3"/>
      <c r="D17" s="3"/>
      <c r="F17" s="3"/>
      <c r="G17" s="3"/>
    </row>
    <row r="18" spans="2:14" x14ac:dyDescent="0.2">
      <c r="C18" s="3"/>
      <c r="D18" s="3"/>
      <c r="F18" s="3"/>
      <c r="G18" s="3"/>
    </row>
    <row r="19" spans="2:14" x14ac:dyDescent="0.2">
      <c r="C19" s="3"/>
      <c r="D19" s="3"/>
      <c r="F19" s="3"/>
      <c r="G19" s="3"/>
    </row>
    <row r="20" spans="2:14" x14ac:dyDescent="0.2">
      <c r="C20" s="3"/>
      <c r="D20" s="3"/>
      <c r="F20" s="3"/>
      <c r="G20" s="3"/>
    </row>
    <row r="21" spans="2:14" x14ac:dyDescent="0.2">
      <c r="C21" s="3"/>
      <c r="D21" s="3"/>
      <c r="F21" s="3"/>
      <c r="G21" s="3"/>
    </row>
    <row r="22" spans="2:14" x14ac:dyDescent="0.2">
      <c r="C22" s="3"/>
      <c r="D22" s="3"/>
      <c r="F22" s="3"/>
      <c r="G22" s="3"/>
    </row>
    <row r="24" spans="2:14" ht="22" x14ac:dyDescent="0.4">
      <c r="B24" s="9" t="str">
        <f>C6</f>
        <v>High Growth</v>
      </c>
      <c r="C24" s="7" t="s">
        <v>7</v>
      </c>
      <c r="D24" s="7" t="s">
        <v>8</v>
      </c>
      <c r="E24" s="7" t="s">
        <v>9</v>
      </c>
      <c r="F24" s="7" t="s">
        <v>10</v>
      </c>
      <c r="G24" s="7" t="s">
        <v>11</v>
      </c>
      <c r="H24" s="7" t="s">
        <v>12</v>
      </c>
      <c r="I24" s="7" t="s">
        <v>13</v>
      </c>
      <c r="J24" s="7" t="s">
        <v>14</v>
      </c>
      <c r="K24" s="7" t="s">
        <v>15</v>
      </c>
      <c r="L24" s="7" t="s">
        <v>16</v>
      </c>
    </row>
    <row r="25" spans="2:14" x14ac:dyDescent="0.2">
      <c r="B25" s="2" t="s">
        <v>5</v>
      </c>
      <c r="C25" s="2">
        <f>C11</f>
        <v>3000000</v>
      </c>
      <c r="D25" s="2">
        <f>C25*(1+$C7)</f>
        <v>4500000</v>
      </c>
      <c r="E25" s="2">
        <f t="shared" ref="E25:L25" si="0">D25*(1+$C7)</f>
        <v>6750000</v>
      </c>
      <c r="F25" s="2">
        <f t="shared" si="0"/>
        <v>10125000</v>
      </c>
      <c r="G25" s="2">
        <f t="shared" si="0"/>
        <v>15187500</v>
      </c>
      <c r="H25" s="2">
        <f t="shared" si="0"/>
        <v>22781250</v>
      </c>
      <c r="I25" s="2">
        <f t="shared" si="0"/>
        <v>34171875</v>
      </c>
      <c r="J25" s="2">
        <f t="shared" si="0"/>
        <v>51257812.5</v>
      </c>
      <c r="K25" s="2">
        <f t="shared" si="0"/>
        <v>76886718.75</v>
      </c>
      <c r="L25" s="2">
        <f t="shared" si="0"/>
        <v>115330078.125</v>
      </c>
    </row>
    <row r="26" spans="2:14" x14ac:dyDescent="0.2">
      <c r="B26" s="2" t="s">
        <v>6</v>
      </c>
      <c r="C26" s="2">
        <f>(C25-(C25/(1+C7)))*-C8</f>
        <v>-1100000</v>
      </c>
      <c r="D26" s="2">
        <f>(D25-C25)*-$C8</f>
        <v>-1650000.0000000002</v>
      </c>
      <c r="E26" s="2">
        <f t="shared" ref="E26:L26" si="1">(E25-D25)*-$C8</f>
        <v>-2475000</v>
      </c>
      <c r="F26" s="2">
        <f t="shared" si="1"/>
        <v>-3712500.0000000005</v>
      </c>
      <c r="G26" s="2">
        <f t="shared" si="1"/>
        <v>-5568750</v>
      </c>
      <c r="H26" s="2">
        <f t="shared" si="1"/>
        <v>-8353125.0000000009</v>
      </c>
      <c r="I26" s="2">
        <f t="shared" si="1"/>
        <v>-12529687.500000002</v>
      </c>
      <c r="J26" s="2">
        <f t="shared" si="1"/>
        <v>-18794531.25</v>
      </c>
      <c r="K26" s="2">
        <f t="shared" si="1"/>
        <v>-28191796.875000004</v>
      </c>
      <c r="L26" s="2">
        <f t="shared" si="1"/>
        <v>-42287695.3125</v>
      </c>
      <c r="M26" s="2">
        <f>L25*C10+L28</f>
        <v>694359648.4375</v>
      </c>
      <c r="N26" s="2" t="s">
        <v>25</v>
      </c>
    </row>
    <row r="27" spans="2:14" x14ac:dyDescent="0.2">
      <c r="B27" s="2" t="s">
        <v>17</v>
      </c>
      <c r="C27" s="2">
        <f>IF(SUM(C26:D26)&lt;0,SUM(C26:D26)*1.2,0)</f>
        <v>-3300000</v>
      </c>
      <c r="E27" s="2">
        <f t="shared" ref="E27" si="2">IF(SUM(E26:F26)&lt;0,SUM(E26:F26)*1.2,0)</f>
        <v>-7425000</v>
      </c>
      <c r="G27" s="2">
        <f t="shared" ref="G27" si="3">IF(SUM(G26:H26)&lt;0,SUM(G26:H26)*1.2,0)</f>
        <v>-16706250</v>
      </c>
      <c r="I27" s="2">
        <f t="shared" ref="I27" si="4">IF(SUM(I26:J26)&lt;0,SUM(I26:J26)*1.2,0)</f>
        <v>-37589062.5</v>
      </c>
      <c r="K27" s="2">
        <f>IF(K26&lt;0,K26*2.2,0)</f>
        <v>-62021953.125000015</v>
      </c>
      <c r="M27" s="2">
        <f>M31</f>
        <v>466463298.89428443</v>
      </c>
      <c r="N27" s="2" t="s">
        <v>26</v>
      </c>
    </row>
    <row r="28" spans="2:14" x14ac:dyDescent="0.2">
      <c r="B28" s="2" t="s">
        <v>30</v>
      </c>
      <c r="C28" s="2">
        <f>-(C27-C26)</f>
        <v>2200000</v>
      </c>
      <c r="D28" s="2">
        <f>-(SUM($C27:D27)-SUM($C26:D26))</f>
        <v>550000</v>
      </c>
      <c r="E28" s="2">
        <f>-(SUM($C27:E27)-SUM($C26:E26))</f>
        <v>5500000</v>
      </c>
      <c r="F28" s="2">
        <f>-(SUM($C27:F27)-SUM($C26:F26))</f>
        <v>1787500</v>
      </c>
      <c r="G28" s="2">
        <f>-(SUM($C27:G27)-SUM($C26:G26))</f>
        <v>12925000</v>
      </c>
      <c r="H28" s="2">
        <f>-(SUM($C27:H27)-SUM($C26:H26))</f>
        <v>4571875</v>
      </c>
      <c r="I28" s="2">
        <f>-(SUM($C27:I27)-SUM($C26:I26))</f>
        <v>29631250</v>
      </c>
      <c r="J28" s="2">
        <f>-(SUM($C27:J27)-SUM($C26:J26))</f>
        <v>10836718.75</v>
      </c>
      <c r="K28" s="2">
        <f>-(SUM($C27:K27)-SUM($C26:K26))</f>
        <v>44666875.000000015</v>
      </c>
      <c r="L28" s="2">
        <f>-(SUM($C27:L27)-SUM($C26:L26))</f>
        <v>2379179.6875000149</v>
      </c>
    </row>
    <row r="29" spans="2:14" x14ac:dyDescent="0.2">
      <c r="B29" s="2" t="s">
        <v>18</v>
      </c>
      <c r="C29" s="3">
        <f>(-C27/($C9*(((C11/(1+C7)+C25)/2))-C27))</f>
        <v>0.20886075949367089</v>
      </c>
      <c r="D29" s="3">
        <f t="shared" ref="D29:L29" si="5">(-D27/((($C9*((C25+D25)/2)))-D27))</f>
        <v>0</v>
      </c>
      <c r="E29" s="3">
        <f t="shared" si="5"/>
        <v>0.20886075949367089</v>
      </c>
      <c r="F29" s="3">
        <f t="shared" si="5"/>
        <v>0</v>
      </c>
      <c r="G29" s="3">
        <f t="shared" si="5"/>
        <v>0.20886075949367089</v>
      </c>
      <c r="H29" s="3">
        <f t="shared" si="5"/>
        <v>0</v>
      </c>
      <c r="I29" s="3">
        <f t="shared" si="5"/>
        <v>0.20886075949367089</v>
      </c>
      <c r="J29" s="3">
        <f t="shared" si="5"/>
        <v>0</v>
      </c>
      <c r="K29" s="3">
        <f t="shared" si="5"/>
        <v>0.16219839142091158</v>
      </c>
      <c r="L29" s="3">
        <f t="shared" si="5"/>
        <v>0</v>
      </c>
    </row>
    <row r="30" spans="2:14" x14ac:dyDescent="0.2">
      <c r="B30" s="2" t="s">
        <v>23</v>
      </c>
      <c r="C30" s="3">
        <f t="shared" ref="C30:L30" si="6">$C12-C31</f>
        <v>0.79113924050632911</v>
      </c>
      <c r="D30" s="3">
        <f t="shared" si="6"/>
        <v>0.79113924050632911</v>
      </c>
      <c r="E30" s="3">
        <f t="shared" si="6"/>
        <v>0.62590129786893123</v>
      </c>
      <c r="F30" s="3">
        <f t="shared" si="6"/>
        <v>0.62590129786893123</v>
      </c>
      <c r="G30" s="3">
        <f t="shared" si="6"/>
        <v>0.49517507742795197</v>
      </c>
      <c r="H30" s="3">
        <f t="shared" si="6"/>
        <v>0.49517507742795197</v>
      </c>
      <c r="I30" s="3">
        <f t="shared" si="6"/>
        <v>0.39175243467401266</v>
      </c>
      <c r="J30" s="3">
        <f t="shared" si="6"/>
        <v>0.39175243467401266</v>
      </c>
      <c r="K30" s="3">
        <f t="shared" si="6"/>
        <v>0.32821081993466206</v>
      </c>
      <c r="L30" s="3">
        <f t="shared" si="6"/>
        <v>0.32821081993466206</v>
      </c>
      <c r="M30" s="2">
        <f>M26*L30</f>
        <v>227896349.54321557</v>
      </c>
      <c r="N30" s="2" t="s">
        <v>27</v>
      </c>
    </row>
    <row r="31" spans="2:14" x14ac:dyDescent="0.2">
      <c r="B31" s="2" t="s">
        <v>24</v>
      </c>
      <c r="C31" s="3">
        <f>C29</f>
        <v>0.20886075949367089</v>
      </c>
      <c r="D31" s="3">
        <f>D29+(C31*(1-D29))</f>
        <v>0.20886075949367089</v>
      </c>
      <c r="E31" s="3">
        <f>E29+(D31*(1-E29))</f>
        <v>0.37409870213106877</v>
      </c>
      <c r="F31" s="3">
        <f t="shared" ref="F31:L31" si="7">F29+(E31*(1-F29))</f>
        <v>0.37409870213106877</v>
      </c>
      <c r="G31" s="3">
        <f t="shared" si="7"/>
        <v>0.50482492257204803</v>
      </c>
      <c r="H31" s="3">
        <f t="shared" si="7"/>
        <v>0.50482492257204803</v>
      </c>
      <c r="I31" s="3">
        <f t="shared" si="7"/>
        <v>0.60824756532598734</v>
      </c>
      <c r="J31" s="3">
        <f t="shared" si="7"/>
        <v>0.60824756532598734</v>
      </c>
      <c r="K31" s="3">
        <f t="shared" si="7"/>
        <v>0.67178918006533794</v>
      </c>
      <c r="L31" s="3">
        <f t="shared" si="7"/>
        <v>0.67178918006533794</v>
      </c>
      <c r="M31" s="2">
        <f>M26*L31</f>
        <v>466463298.89428443</v>
      </c>
      <c r="N31" s="2" t="s">
        <v>27</v>
      </c>
    </row>
    <row r="32" spans="2:14" x14ac:dyDescent="0.2">
      <c r="B32" s="2" t="s">
        <v>32</v>
      </c>
      <c r="C32" s="2">
        <f t="shared" ref="C32:L32" si="8">C25*C30*$C10+C28</f>
        <v>16440506.329113923</v>
      </c>
      <c r="D32" s="2">
        <f t="shared" si="8"/>
        <v>21910759.493670888</v>
      </c>
      <c r="E32" s="2">
        <f t="shared" si="8"/>
        <v>30849002.563691713</v>
      </c>
      <c r="F32" s="2">
        <f t="shared" si="8"/>
        <v>39811003.845537573</v>
      </c>
      <c r="G32" s="2">
        <f t="shared" si="8"/>
        <v>58047828.930622123</v>
      </c>
      <c r="H32" s="2">
        <f t="shared" si="8"/>
        <v>72256118.395933181</v>
      </c>
      <c r="I32" s="2">
        <f t="shared" si="8"/>
        <v>109952741.37175615</v>
      </c>
      <c r="J32" s="2">
        <f t="shared" si="8"/>
        <v>131318955.80763423</v>
      </c>
      <c r="K32" s="2">
        <f t="shared" si="8"/>
        <v>196077193.01813954</v>
      </c>
      <c r="L32" s="2">
        <f t="shared" si="8"/>
        <v>229494656.71470934</v>
      </c>
    </row>
    <row r="33" spans="2:14" x14ac:dyDescent="0.2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4" x14ac:dyDescent="0.2">
      <c r="B34" s="2" t="s">
        <v>19</v>
      </c>
      <c r="C34" s="2">
        <f>SUM(C27:L27)</f>
        <v>-127042265.62500001</v>
      </c>
      <c r="D34" s="3"/>
      <c r="E34" s="3"/>
      <c r="F34" s="3"/>
      <c r="G34" s="3"/>
      <c r="H34" s="3"/>
      <c r="I34" s="3"/>
      <c r="J34" s="3"/>
      <c r="K34" s="3"/>
      <c r="L34" s="3"/>
    </row>
    <row r="35" spans="2:14" x14ac:dyDescent="0.2">
      <c r="C35" s="3"/>
      <c r="D35" s="3"/>
      <c r="E35" s="3"/>
      <c r="F35" s="3"/>
      <c r="G35" s="3"/>
      <c r="H35" s="3"/>
      <c r="I35" s="3"/>
      <c r="J35" s="3"/>
      <c r="K35" s="3"/>
      <c r="L35" s="3"/>
    </row>
    <row r="37" spans="2:14" ht="22" x14ac:dyDescent="0.4">
      <c r="B37" s="9" t="str">
        <f>D6</f>
        <v>Efficient</v>
      </c>
      <c r="C37" s="7" t="s">
        <v>7</v>
      </c>
      <c r="D37" s="7" t="s">
        <v>8</v>
      </c>
      <c r="E37" s="7" t="s">
        <v>9</v>
      </c>
      <c r="F37" s="7" t="s">
        <v>10</v>
      </c>
      <c r="G37" s="7" t="s">
        <v>11</v>
      </c>
      <c r="H37" s="7" t="s">
        <v>12</v>
      </c>
      <c r="I37" s="7" t="s">
        <v>13</v>
      </c>
      <c r="J37" s="7" t="s">
        <v>14</v>
      </c>
      <c r="K37" s="7" t="s">
        <v>15</v>
      </c>
      <c r="L37" s="7" t="s">
        <v>16</v>
      </c>
    </row>
    <row r="38" spans="2:14" x14ac:dyDescent="0.2">
      <c r="B38" s="2" t="s">
        <v>5</v>
      </c>
      <c r="C38" s="2">
        <f>D11</f>
        <v>3000000</v>
      </c>
      <c r="D38" s="2">
        <f t="shared" ref="D38:L38" si="9">C38*(1+$D7)</f>
        <v>3990000</v>
      </c>
      <c r="E38" s="2">
        <f t="shared" si="9"/>
        <v>5306700</v>
      </c>
      <c r="F38" s="2">
        <f t="shared" si="9"/>
        <v>7057911</v>
      </c>
      <c r="G38" s="2">
        <f t="shared" si="9"/>
        <v>9387021.6300000008</v>
      </c>
      <c r="H38" s="2">
        <f t="shared" si="9"/>
        <v>12484738.767900001</v>
      </c>
      <c r="I38" s="2">
        <f t="shared" si="9"/>
        <v>16604702.561307002</v>
      </c>
      <c r="J38" s="2">
        <f t="shared" si="9"/>
        <v>22084254.406538315</v>
      </c>
      <c r="K38" s="2">
        <f t="shared" si="9"/>
        <v>29372058.360695962</v>
      </c>
      <c r="L38" s="2">
        <f t="shared" si="9"/>
        <v>39064837.61972563</v>
      </c>
    </row>
    <row r="39" spans="2:14" x14ac:dyDescent="0.2">
      <c r="B39" s="2" t="s">
        <v>37</v>
      </c>
      <c r="C39" s="2">
        <f>(C38-(C38/(1+D7)))*-D8</f>
        <v>-148872.1804511279</v>
      </c>
      <c r="D39" s="2">
        <f t="shared" ref="D39:L39" si="10">(D38-C38)*-$D8</f>
        <v>-198000</v>
      </c>
      <c r="E39" s="2">
        <f t="shared" si="10"/>
        <v>-263340</v>
      </c>
      <c r="F39" s="2">
        <f t="shared" si="10"/>
        <v>-350242.2</v>
      </c>
      <c r="G39" s="2">
        <f t="shared" si="10"/>
        <v>-465822.12600000016</v>
      </c>
      <c r="H39" s="2">
        <f t="shared" si="10"/>
        <v>-619543.42758000013</v>
      </c>
      <c r="I39" s="2">
        <f t="shared" si="10"/>
        <v>-823992.75868140021</v>
      </c>
      <c r="J39" s="2">
        <f t="shared" si="10"/>
        <v>-1095910.3690462627</v>
      </c>
      <c r="K39" s="2">
        <f t="shared" si="10"/>
        <v>-1457560.7908315295</v>
      </c>
      <c r="L39" s="2">
        <f t="shared" si="10"/>
        <v>-1938555.8518059338</v>
      </c>
      <c r="M39" s="2">
        <f>L38*D10+L41</f>
        <v>202257143.81473884</v>
      </c>
      <c r="N39" s="2" t="s">
        <v>25</v>
      </c>
    </row>
    <row r="40" spans="2:14" x14ac:dyDescent="0.2">
      <c r="B40" s="2" t="s">
        <v>17</v>
      </c>
      <c r="C40" s="2">
        <f>IF(SUM(C39:D39)&lt;0,SUM(C39:D39)*1.2,0)</f>
        <v>-416246.61654135352</v>
      </c>
      <c r="D40" s="2">
        <f t="shared" ref="D40:J40" si="11">IF(SUM(D39:E39)&lt;0,SUM(D39:E39)*1.2,0)</f>
        <v>-553608</v>
      </c>
      <c r="E40" s="2">
        <f t="shared" si="11"/>
        <v>-736298.6399999999</v>
      </c>
      <c r="F40" s="2">
        <f t="shared" si="11"/>
        <v>-979277.19120000012</v>
      </c>
      <c r="G40" s="2">
        <f t="shared" si="11"/>
        <v>-1302438.6642960003</v>
      </c>
      <c r="H40" s="2">
        <f t="shared" si="11"/>
        <v>-1732243.4235136805</v>
      </c>
      <c r="I40" s="2">
        <f t="shared" si="11"/>
        <v>-2303883.7532731956</v>
      </c>
      <c r="J40" s="2">
        <f t="shared" si="11"/>
        <v>-3064165.3918533502</v>
      </c>
      <c r="K40" s="2">
        <f>IF(K39&lt;0,K39*2.2,0)</f>
        <v>-3206633.7398293652</v>
      </c>
      <c r="M40" s="2">
        <f>M44</f>
        <v>57811204.156712838</v>
      </c>
      <c r="N40" s="2" t="s">
        <v>26</v>
      </c>
    </row>
    <row r="41" spans="2:14" x14ac:dyDescent="0.2">
      <c r="B41" s="2" t="s">
        <v>30</v>
      </c>
      <c r="C41" s="2">
        <f>-(C40-C39)</f>
        <v>267374.43609022559</v>
      </c>
      <c r="D41" s="2">
        <f>-(SUM($C40:D40)-SUM($C39:D39))</f>
        <v>622982.43609022559</v>
      </c>
      <c r="E41" s="2">
        <f>-(SUM($C40:E40)-SUM($C39:E39))</f>
        <v>1095941.0760902255</v>
      </c>
      <c r="F41" s="2">
        <f>-(SUM($C40:F40)-SUM($C39:F39))</f>
        <v>1724976.0672902255</v>
      </c>
      <c r="G41" s="2">
        <f>-(SUM($C40:G40)-SUM($C39:G39))</f>
        <v>2561592.6055862256</v>
      </c>
      <c r="H41" s="2">
        <f>-(SUM($C40:H40)-SUM($C39:H39))</f>
        <v>3674292.601519906</v>
      </c>
      <c r="I41" s="2">
        <f>-(SUM($C40:I40)-SUM($C39:I39))</f>
        <v>5154183.5961117009</v>
      </c>
      <c r="J41" s="2">
        <f>-(SUM($C40:J40)-SUM($C39:J39))</f>
        <v>7122438.6189187886</v>
      </c>
      <c r="K41" s="2">
        <f>-(SUM($C40:K40)-SUM($C39:K39))</f>
        <v>8871511.5679166242</v>
      </c>
      <c r="L41" s="2">
        <f>-(SUM($C40:L40)-SUM($C39:L39))</f>
        <v>6932955.7161106905</v>
      </c>
    </row>
    <row r="42" spans="2:14" x14ac:dyDescent="0.2">
      <c r="B42" s="2" t="s">
        <v>18</v>
      </c>
      <c r="C42" s="3">
        <f>(-C40/(($D9*C38)-C40))</f>
        <v>3.3524351552973772E-2</v>
      </c>
      <c r="D42" s="3">
        <f t="shared" ref="D42:L42" si="12">(-D40/((($D9*((C38+D38)/2)))-D40))</f>
        <v>3.8091573682185458E-2</v>
      </c>
      <c r="E42" s="3">
        <f t="shared" si="12"/>
        <v>3.8091573682185451E-2</v>
      </c>
      <c r="F42" s="3">
        <f t="shared" si="12"/>
        <v>3.8091573682185464E-2</v>
      </c>
      <c r="G42" s="3">
        <f t="shared" si="12"/>
        <v>3.8091573682185464E-2</v>
      </c>
      <c r="H42" s="3">
        <f t="shared" si="12"/>
        <v>3.8091573682185464E-2</v>
      </c>
      <c r="I42" s="3">
        <f t="shared" si="12"/>
        <v>3.8091573682185471E-2</v>
      </c>
      <c r="J42" s="3">
        <f t="shared" si="12"/>
        <v>3.8091573682185464E-2</v>
      </c>
      <c r="K42" s="3">
        <f t="shared" si="12"/>
        <v>3.0217264629984197E-2</v>
      </c>
      <c r="L42" s="3">
        <f t="shared" si="12"/>
        <v>0</v>
      </c>
    </row>
    <row r="43" spans="2:14" x14ac:dyDescent="0.2">
      <c r="B43" s="2" t="s">
        <v>23</v>
      </c>
      <c r="C43" s="3">
        <f t="shared" ref="C43:L43" si="13">$D12-C44</f>
        <v>0.96647564844702627</v>
      </c>
      <c r="D43" s="3">
        <f t="shared" si="13"/>
        <v>0.92966107007216836</v>
      </c>
      <c r="E43" s="3">
        <f t="shared" si="13"/>
        <v>0.89424881692205505</v>
      </c>
      <c r="F43" s="3">
        <f t="shared" si="13"/>
        <v>0.86018547222206132</v>
      </c>
      <c r="G43" s="3">
        <f t="shared" si="13"/>
        <v>0.82741965392656924</v>
      </c>
      <c r="H43" s="3">
        <f t="shared" si="13"/>
        <v>0.79590193721293689</v>
      </c>
      <c r="I43" s="3">
        <f t="shared" si="13"/>
        <v>0.76558477992779617</v>
      </c>
      <c r="J43" s="3">
        <f t="shared" si="13"/>
        <v>0.73642245087321667</v>
      </c>
      <c r="K43" s="3">
        <f t="shared" si="13"/>
        <v>0.71416977879571919</v>
      </c>
      <c r="L43" s="3">
        <f t="shared" si="13"/>
        <v>0.71416977879571919</v>
      </c>
      <c r="M43" s="2">
        <f>M39*L43</f>
        <v>144445939.65802601</v>
      </c>
      <c r="N43" s="2" t="s">
        <v>27</v>
      </c>
    </row>
    <row r="44" spans="2:14" x14ac:dyDescent="0.2">
      <c r="B44" s="2" t="s">
        <v>24</v>
      </c>
      <c r="C44" s="3">
        <f>C42</f>
        <v>3.3524351552973772E-2</v>
      </c>
      <c r="D44" s="3">
        <f>D42+(C44*(1-D42))</f>
        <v>7.0338929927831639E-2</v>
      </c>
      <c r="E44" s="3">
        <f>E42+(D44*(1-E42))</f>
        <v>0.10575118307794501</v>
      </c>
      <c r="F44" s="3">
        <f t="shared" ref="F44:L44" si="14">F42+(E44*(1-F42))</f>
        <v>0.13981452777793865</v>
      </c>
      <c r="G44" s="3">
        <f t="shared" si="14"/>
        <v>0.17258034607343081</v>
      </c>
      <c r="H44" s="3">
        <f t="shared" si="14"/>
        <v>0.20409806278706313</v>
      </c>
      <c r="I44" s="3">
        <f t="shared" si="14"/>
        <v>0.23441522007220386</v>
      </c>
      <c r="J44" s="3">
        <f t="shared" si="14"/>
        <v>0.26357754912678327</v>
      </c>
      <c r="K44" s="3">
        <f t="shared" si="14"/>
        <v>0.28583022120428081</v>
      </c>
      <c r="L44" s="3">
        <f t="shared" si="14"/>
        <v>0.28583022120428081</v>
      </c>
      <c r="M44" s="2">
        <f>M39*L44</f>
        <v>57811204.156712838</v>
      </c>
      <c r="N44" s="2" t="s">
        <v>27</v>
      </c>
    </row>
    <row r="45" spans="2:14" x14ac:dyDescent="0.2">
      <c r="B45" s="2" t="s">
        <v>32</v>
      </c>
      <c r="C45" s="2">
        <f t="shared" ref="C45:L45" si="15">C43*C38*$D10+C41</f>
        <v>14764509.16279562</v>
      </c>
      <c r="D45" s="2">
        <f t="shared" si="15"/>
        <v>19169720.784029987</v>
      </c>
      <c r="E45" s="2">
        <f t="shared" si="15"/>
        <v>24823492.059891574</v>
      </c>
      <c r="F45" s="2">
        <f t="shared" si="15"/>
        <v>32080538.599471629</v>
      </c>
      <c r="G45" s="2">
        <f t="shared" si="15"/>
        <v>41396623.548065327</v>
      </c>
      <c r="H45" s="2">
        <f t="shared" si="15"/>
        <v>53357431.456365235</v>
      </c>
      <c r="I45" s="2">
        <f t="shared" si="15"/>
        <v>68715721.376935378</v>
      </c>
      <c r="J45" s="2">
        <f t="shared" si="15"/>
        <v>88439142.397771701</v>
      </c>
      <c r="K45" s="2">
        <f t="shared" si="15"/>
        <v>113754693.67908257</v>
      </c>
      <c r="L45" s="2">
        <f t="shared" si="15"/>
        <v>146427587.9239614</v>
      </c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4" x14ac:dyDescent="0.2">
      <c r="B47" s="2" t="s">
        <v>19</v>
      </c>
      <c r="C47" s="2">
        <f>SUM(C40:L40)</f>
        <v>-14294795.420506945</v>
      </c>
    </row>
    <row r="48" spans="2:14" x14ac:dyDescent="0.2">
      <c r="C48" s="3"/>
    </row>
    <row r="49" spans="2:12" x14ac:dyDescent="0.2">
      <c r="D49" s="5"/>
      <c r="E49" s="6"/>
    </row>
    <row r="52" spans="2:12" x14ac:dyDescent="0.2">
      <c r="B52" s="2" t="s">
        <v>28</v>
      </c>
    </row>
    <row r="53" spans="2:12" x14ac:dyDescent="0.2">
      <c r="B53" s="2" t="s">
        <v>33</v>
      </c>
      <c r="C53" s="7" t="str">
        <f>C57</f>
        <v>Year 1</v>
      </c>
      <c r="D53" s="7" t="str">
        <f t="shared" ref="D53:L53" si="16">D57</f>
        <v>Year 2</v>
      </c>
      <c r="E53" s="7" t="str">
        <f t="shared" si="16"/>
        <v>Year 3</v>
      </c>
      <c r="F53" s="7" t="str">
        <f t="shared" si="16"/>
        <v>Year 4</v>
      </c>
      <c r="G53" s="7" t="str">
        <f t="shared" si="16"/>
        <v>Year 5</v>
      </c>
      <c r="H53" s="7" t="str">
        <f t="shared" si="16"/>
        <v>Year 6</v>
      </c>
      <c r="I53" s="7" t="str">
        <f t="shared" si="16"/>
        <v>Year 7</v>
      </c>
      <c r="J53" s="7" t="str">
        <f t="shared" si="16"/>
        <v>Year 8</v>
      </c>
      <c r="K53" s="7" t="str">
        <f t="shared" si="16"/>
        <v>Year 9</v>
      </c>
      <c r="L53" s="7" t="str">
        <f t="shared" si="16"/>
        <v>Year 10</v>
      </c>
    </row>
    <row r="54" spans="2:12" x14ac:dyDescent="0.2">
      <c r="B54" s="2" t="s">
        <v>31</v>
      </c>
      <c r="C54" s="2">
        <f t="shared" ref="C54:L54" si="17">C32</f>
        <v>16440506.329113923</v>
      </c>
      <c r="D54" s="2">
        <f t="shared" si="17"/>
        <v>21910759.493670888</v>
      </c>
      <c r="E54" s="2">
        <f t="shared" si="17"/>
        <v>30849002.563691713</v>
      </c>
      <c r="F54" s="2">
        <f t="shared" si="17"/>
        <v>39811003.845537573</v>
      </c>
      <c r="G54" s="2">
        <f t="shared" si="17"/>
        <v>58047828.930622123</v>
      </c>
      <c r="H54" s="2">
        <f t="shared" si="17"/>
        <v>72256118.395933181</v>
      </c>
      <c r="I54" s="2">
        <f t="shared" si="17"/>
        <v>109952741.37175615</v>
      </c>
      <c r="J54" s="2">
        <f t="shared" si="17"/>
        <v>131318955.80763423</v>
      </c>
      <c r="K54" s="2">
        <f t="shared" si="17"/>
        <v>196077193.01813954</v>
      </c>
      <c r="L54" s="2">
        <f t="shared" si="17"/>
        <v>229494656.71470934</v>
      </c>
    </row>
    <row r="55" spans="2:12" x14ac:dyDescent="0.2">
      <c r="B55" s="2" t="s">
        <v>35</v>
      </c>
      <c r="C55" s="2">
        <f>C45</f>
        <v>14764509.16279562</v>
      </c>
      <c r="D55" s="2">
        <f t="shared" ref="D55:L55" si="18">D45</f>
        <v>19169720.784029987</v>
      </c>
      <c r="E55" s="2">
        <f t="shared" si="18"/>
        <v>24823492.059891574</v>
      </c>
      <c r="F55" s="2">
        <f t="shared" si="18"/>
        <v>32080538.599471629</v>
      </c>
      <c r="G55" s="2">
        <f t="shared" si="18"/>
        <v>41396623.548065327</v>
      </c>
      <c r="H55" s="2">
        <f t="shared" si="18"/>
        <v>53357431.456365235</v>
      </c>
      <c r="I55" s="2">
        <f t="shared" si="18"/>
        <v>68715721.376935378</v>
      </c>
      <c r="J55" s="2">
        <f t="shared" si="18"/>
        <v>88439142.397771701</v>
      </c>
      <c r="K55" s="2">
        <f t="shared" si="18"/>
        <v>113754693.67908257</v>
      </c>
      <c r="L55" s="2">
        <f t="shared" si="18"/>
        <v>146427587.9239614</v>
      </c>
    </row>
    <row r="56" spans="2:12" x14ac:dyDescent="0.2">
      <c r="C56" s="2">
        <f>C54-C55</f>
        <v>1675997.166318303</v>
      </c>
      <c r="D56" s="2">
        <f t="shared" ref="D56:L56" si="19">D54-D55</f>
        <v>2741038.7096409015</v>
      </c>
      <c r="E56" s="2">
        <f t="shared" si="19"/>
        <v>6025510.5038001388</v>
      </c>
      <c r="F56" s="2">
        <f t="shared" si="19"/>
        <v>7730465.2460659444</v>
      </c>
      <c r="G56" s="2">
        <f t="shared" si="19"/>
        <v>16651205.382556796</v>
      </c>
      <c r="H56" s="2">
        <f t="shared" si="19"/>
        <v>18898686.939567946</v>
      </c>
      <c r="I56" s="2">
        <f t="shared" si="19"/>
        <v>41237019.994820774</v>
      </c>
      <c r="J56" s="2">
        <f t="shared" si="19"/>
        <v>42879813.409862533</v>
      </c>
      <c r="K56" s="2">
        <f t="shared" si="19"/>
        <v>82322499.339056969</v>
      </c>
      <c r="L56" s="2">
        <f t="shared" si="19"/>
        <v>83067068.790747941</v>
      </c>
    </row>
    <row r="57" spans="2:12" x14ac:dyDescent="0.2">
      <c r="B57" s="2" t="str">
        <f>B24</f>
        <v>High Growth</v>
      </c>
      <c r="C57" s="7" t="str">
        <f t="shared" ref="C57:L57" si="20">C37</f>
        <v>Year 1</v>
      </c>
      <c r="D57" s="7" t="str">
        <f t="shared" si="20"/>
        <v>Year 2</v>
      </c>
      <c r="E57" s="7" t="str">
        <f t="shared" si="20"/>
        <v>Year 3</v>
      </c>
      <c r="F57" s="7" t="str">
        <f t="shared" si="20"/>
        <v>Year 4</v>
      </c>
      <c r="G57" s="7" t="str">
        <f t="shared" si="20"/>
        <v>Year 5</v>
      </c>
      <c r="H57" s="7" t="str">
        <f t="shared" si="20"/>
        <v>Year 6</v>
      </c>
      <c r="I57" s="7" t="str">
        <f t="shared" si="20"/>
        <v>Year 7</v>
      </c>
      <c r="J57" s="7" t="str">
        <f t="shared" si="20"/>
        <v>Year 8</v>
      </c>
      <c r="K57" s="7" t="str">
        <f t="shared" si="20"/>
        <v>Year 9</v>
      </c>
      <c r="L57" s="7" t="str">
        <f t="shared" si="20"/>
        <v>Year 10</v>
      </c>
    </row>
    <row r="58" spans="2:12" x14ac:dyDescent="0.2">
      <c r="B58" s="2" t="s">
        <v>5</v>
      </c>
      <c r="C58" s="2">
        <f t="shared" ref="C58:L58" si="21">C25</f>
        <v>3000000</v>
      </c>
      <c r="D58" s="2">
        <f t="shared" si="21"/>
        <v>4500000</v>
      </c>
      <c r="E58" s="2">
        <f t="shared" si="21"/>
        <v>6750000</v>
      </c>
      <c r="F58" s="2">
        <f t="shared" si="21"/>
        <v>10125000</v>
      </c>
      <c r="G58" s="2">
        <f t="shared" si="21"/>
        <v>15187500</v>
      </c>
      <c r="H58" s="2">
        <f t="shared" si="21"/>
        <v>22781250</v>
      </c>
      <c r="I58" s="2">
        <f t="shared" si="21"/>
        <v>34171875</v>
      </c>
      <c r="J58" s="2">
        <f t="shared" si="21"/>
        <v>51257812.5</v>
      </c>
      <c r="K58" s="2">
        <f t="shared" si="21"/>
        <v>76886718.75</v>
      </c>
      <c r="L58" s="2">
        <f t="shared" si="21"/>
        <v>115330078.125</v>
      </c>
    </row>
    <row r="59" spans="2:12" x14ac:dyDescent="0.2">
      <c r="B59" s="2" t="s">
        <v>21</v>
      </c>
      <c r="C59" s="2">
        <f t="shared" ref="C59:L59" si="22">C26</f>
        <v>-1100000</v>
      </c>
      <c r="D59" s="2">
        <f t="shared" si="22"/>
        <v>-1650000.0000000002</v>
      </c>
      <c r="E59" s="2">
        <f t="shared" si="22"/>
        <v>-2475000</v>
      </c>
      <c r="F59" s="2">
        <f t="shared" si="22"/>
        <v>-3712500.0000000005</v>
      </c>
      <c r="G59" s="2">
        <f t="shared" si="22"/>
        <v>-5568750</v>
      </c>
      <c r="H59" s="2">
        <f t="shared" si="22"/>
        <v>-8353125.0000000009</v>
      </c>
      <c r="I59" s="2">
        <f t="shared" si="22"/>
        <v>-12529687.500000002</v>
      </c>
      <c r="J59" s="2">
        <f t="shared" si="22"/>
        <v>-18794531.25</v>
      </c>
      <c r="K59" s="2">
        <f t="shared" si="22"/>
        <v>-28191796.875000004</v>
      </c>
      <c r="L59" s="2">
        <f t="shared" si="22"/>
        <v>-42287695.3125</v>
      </c>
    </row>
    <row r="60" spans="2:12" x14ac:dyDescent="0.2">
      <c r="B60" s="2" t="str">
        <f>B37</f>
        <v>Efficient</v>
      </c>
    </row>
    <row r="61" spans="2:12" x14ac:dyDescent="0.2">
      <c r="B61" s="2" t="str">
        <f>B38</f>
        <v>Revenue</v>
      </c>
      <c r="C61" s="2">
        <f t="shared" ref="C61:L61" si="23">C38</f>
        <v>3000000</v>
      </c>
      <c r="D61" s="2">
        <f t="shared" si="23"/>
        <v>3990000</v>
      </c>
      <c r="E61" s="2">
        <f t="shared" si="23"/>
        <v>5306700</v>
      </c>
      <c r="F61" s="2">
        <f t="shared" si="23"/>
        <v>7057911</v>
      </c>
      <c r="G61" s="2">
        <f t="shared" si="23"/>
        <v>9387021.6300000008</v>
      </c>
      <c r="H61" s="2">
        <f t="shared" si="23"/>
        <v>12484738.767900001</v>
      </c>
      <c r="I61" s="2">
        <f t="shared" si="23"/>
        <v>16604702.561307002</v>
      </c>
      <c r="J61" s="2">
        <f t="shared" si="23"/>
        <v>22084254.406538315</v>
      </c>
      <c r="K61" s="2">
        <f t="shared" si="23"/>
        <v>29372058.360695962</v>
      </c>
      <c r="L61" s="2">
        <f t="shared" si="23"/>
        <v>39064837.61972563</v>
      </c>
    </row>
    <row r="62" spans="2:12" x14ac:dyDescent="0.2">
      <c r="B62" s="2" t="str">
        <f>B59</f>
        <v>Profits</v>
      </c>
      <c r="C62" s="2">
        <f t="shared" ref="C62:L62" si="24">C39</f>
        <v>-148872.1804511279</v>
      </c>
      <c r="D62" s="2">
        <f t="shared" si="24"/>
        <v>-198000</v>
      </c>
      <c r="E62" s="2">
        <f t="shared" si="24"/>
        <v>-263340</v>
      </c>
      <c r="F62" s="2">
        <f t="shared" si="24"/>
        <v>-350242.2</v>
      </c>
      <c r="G62" s="2">
        <f t="shared" si="24"/>
        <v>-465822.12600000016</v>
      </c>
      <c r="H62" s="2">
        <f t="shared" si="24"/>
        <v>-619543.42758000013</v>
      </c>
      <c r="I62" s="2">
        <f t="shared" si="24"/>
        <v>-823992.75868140021</v>
      </c>
      <c r="J62" s="2">
        <f t="shared" si="24"/>
        <v>-1095910.3690462627</v>
      </c>
      <c r="K62" s="2">
        <f t="shared" si="24"/>
        <v>-1457560.7908315295</v>
      </c>
      <c r="L62" s="2">
        <f t="shared" si="24"/>
        <v>-1938555.8518059338</v>
      </c>
    </row>
    <row r="65" spans="2:4" x14ac:dyDescent="0.2">
      <c r="C65" s="2" t="str">
        <f>C6</f>
        <v>High Growth</v>
      </c>
      <c r="D65" s="2" t="str">
        <f>D6</f>
        <v>Efficient</v>
      </c>
    </row>
    <row r="66" spans="2:4" x14ac:dyDescent="0.2">
      <c r="B66" s="2" t="str">
        <f>B27</f>
        <v>Money Raised</v>
      </c>
      <c r="C66" s="2">
        <f>C34</f>
        <v>-127042265.62500001</v>
      </c>
      <c r="D66" s="2">
        <f>C47</f>
        <v>-14294795.420506945</v>
      </c>
    </row>
    <row r="67" spans="2:4" x14ac:dyDescent="0.2">
      <c r="B67" s="2" t="s">
        <v>29</v>
      </c>
      <c r="C67" s="2">
        <f>M30</f>
        <v>227896349.54321557</v>
      </c>
      <c r="D67" s="2">
        <f>M43</f>
        <v>144445939.65802601</v>
      </c>
    </row>
  </sheetData>
  <mergeCells count="1">
    <mergeCell ref="B2:G2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Gardner</dc:creator>
  <cp:lastModifiedBy>Todd Gardner</cp:lastModifiedBy>
  <dcterms:created xsi:type="dcterms:W3CDTF">2023-12-01T15:35:53Z</dcterms:created>
  <dcterms:modified xsi:type="dcterms:W3CDTF">2024-01-08T15:36:47Z</dcterms:modified>
</cp:coreProperties>
</file>